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8_{2FFC7242-1D7E-4446-AADB-D8D1A9C9A022}" xr6:coauthVersionLast="47" xr6:coauthVersionMax="47" xr10:uidLastSave="{00000000-0000-0000-0000-000000000000}"/>
  <bookViews>
    <workbookView xWindow="645" yWindow="780" windowWidth="28155" windowHeight="13485" xr2:uid="{00000000-000D-0000-FFFF-FFFF00000000}"/>
  </bookViews>
  <sheets>
    <sheet name="Οδηγίες" sheetId="1" r:id="rId1"/>
    <sheet name="Dashboard" sheetId="2" r:id="rId2"/>
    <sheet name="LEAN" sheetId="3" r:id="rId3"/>
    <sheet name="Six Sigma" sheetId="4" r:id="rId4"/>
    <sheet name="Agil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5" l="1"/>
  <c r="G8" i="5"/>
  <c r="J8" i="5" s="1"/>
  <c r="E8" i="5"/>
  <c r="I7" i="5"/>
  <c r="G7" i="5"/>
  <c r="J7" i="5" s="1"/>
  <c r="E7" i="5"/>
  <c r="M6" i="5"/>
  <c r="I6" i="5"/>
  <c r="G6" i="5"/>
  <c r="J6" i="5" s="1"/>
  <c r="E6" i="5"/>
  <c r="M5" i="5"/>
  <c r="I5" i="5"/>
  <c r="G5" i="5"/>
  <c r="J21" i="2" s="1"/>
  <c r="E5" i="5"/>
  <c r="M4" i="5"/>
  <c r="I4" i="5"/>
  <c r="G4" i="5"/>
  <c r="J4" i="5" s="1"/>
  <c r="E4" i="5"/>
  <c r="M3" i="5"/>
  <c r="M7" i="5" s="1"/>
  <c r="H7" i="2" s="1"/>
  <c r="H9" i="2" s="1"/>
  <c r="I3" i="5"/>
  <c r="G3" i="5"/>
  <c r="J3" i="5" s="1"/>
  <c r="E3" i="5"/>
  <c r="I8" i="4"/>
  <c r="H8" i="4"/>
  <c r="F8" i="4"/>
  <c r="E8" i="4"/>
  <c r="H7" i="4"/>
  <c r="E7" i="4"/>
  <c r="I7" i="4" s="1"/>
  <c r="M6" i="4"/>
  <c r="I6" i="4"/>
  <c r="H6" i="4"/>
  <c r="F6" i="4"/>
  <c r="E6" i="4"/>
  <c r="I5" i="4"/>
  <c r="H5" i="4"/>
  <c r="E5" i="4"/>
  <c r="F5" i="4" s="1"/>
  <c r="M4" i="4"/>
  <c r="M7" i="4" s="1"/>
  <c r="E7" i="2" s="1"/>
  <c r="E9" i="2" s="1"/>
  <c r="E4" i="4"/>
  <c r="I4" i="4" s="1"/>
  <c r="M3" i="4"/>
  <c r="I3" i="4"/>
  <c r="E3" i="4"/>
  <c r="G19" i="2" s="1"/>
  <c r="L8" i="3"/>
  <c r="J8" i="3"/>
  <c r="I8" i="3"/>
  <c r="M8" i="3" s="1"/>
  <c r="M7" i="3"/>
  <c r="L7" i="3"/>
  <c r="J7" i="3"/>
  <c r="I7" i="3"/>
  <c r="M6" i="3"/>
  <c r="L6" i="3"/>
  <c r="J6" i="3"/>
  <c r="I6" i="3"/>
  <c r="P5" i="3"/>
  <c r="L5" i="3"/>
  <c r="J5" i="3"/>
  <c r="I5" i="3"/>
  <c r="M5" i="3" s="1"/>
  <c r="P6" i="3" s="1"/>
  <c r="P4" i="3"/>
  <c r="P7" i="3" s="1"/>
  <c r="B7" i="2" s="1"/>
  <c r="M4" i="3"/>
  <c r="L4" i="3"/>
  <c r="J4" i="3"/>
  <c r="I4" i="3"/>
  <c r="P3" i="3"/>
  <c r="M3" i="3"/>
  <c r="L3" i="3"/>
  <c r="J3" i="3"/>
  <c r="I3" i="3"/>
  <c r="J24" i="2"/>
  <c r="I24" i="2"/>
  <c r="G24" i="2"/>
  <c r="F24" i="2"/>
  <c r="D24" i="2"/>
  <c r="C24" i="2"/>
  <c r="B24" i="2"/>
  <c r="J23" i="2"/>
  <c r="I23" i="2"/>
  <c r="G23" i="2"/>
  <c r="F23" i="2"/>
  <c r="D23" i="2"/>
  <c r="C23" i="2"/>
  <c r="B23" i="2"/>
  <c r="J22" i="2"/>
  <c r="I22" i="2"/>
  <c r="G22" i="2"/>
  <c r="F22" i="2"/>
  <c r="D22" i="2"/>
  <c r="C22" i="2"/>
  <c r="B22" i="2"/>
  <c r="I21" i="2"/>
  <c r="G21" i="2"/>
  <c r="F21" i="2"/>
  <c r="D21" i="2"/>
  <c r="C21" i="2"/>
  <c r="B21" i="2"/>
  <c r="J20" i="2"/>
  <c r="I20" i="2"/>
  <c r="G20" i="2"/>
  <c r="F20" i="2"/>
  <c r="D20" i="2"/>
  <c r="C20" i="2"/>
  <c r="B20" i="2"/>
  <c r="J19" i="2"/>
  <c r="I19" i="2"/>
  <c r="F19" i="2"/>
  <c r="D19" i="2"/>
  <c r="C19" i="2"/>
  <c r="B19" i="2"/>
  <c r="K7" i="2" l="1"/>
  <c r="K9" i="2" s="1"/>
  <c r="B9" i="2"/>
  <c r="J5" i="5"/>
  <c r="C13" i="2"/>
  <c r="E13" i="2" s="1"/>
  <c r="C14" i="2"/>
  <c r="E14" i="2" s="1"/>
  <c r="F7" i="4"/>
  <c r="F3" i="4"/>
  <c r="C15" i="2"/>
  <c r="E15" i="2" s="1"/>
  <c r="H3" i="4"/>
  <c r="M5" i="4" s="1"/>
  <c r="F4" i="4"/>
  <c r="H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7" authorId="0" shapeId="0" xr:uid="{00000000-0006-0000-0100-000001000000}">
      <text>
        <r>
          <rPr>
            <sz val="10"/>
            <rFont val="Arial"/>
            <family val="2"/>
          </rPr>
          <t>Score 0-100. Υπολογίζεται από τη μέση επίδοση της μεθοδολογίας.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I2" authorId="0" shapeId="0" xr:uid="{00000000-0006-0000-0200-000001000000}">
      <text>
        <r>
          <rPr>
            <sz val="10"/>
            <rFont val="Arial"/>
            <family val="2"/>
          </rPr>
          <t>Σπατάλη = (χρόνος αναμονής + επανεργασία) / συνολικό χρόνο κύκλου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2" authorId="0" shapeId="0" xr:uid="{00000000-0006-0000-0300-000001000000}">
      <text>
        <r>
          <rPr>
            <sz val="10"/>
            <rFont val="Arial"/>
            <family val="2"/>
          </rPr>
          <t>Defect Rate = ελαττώματα / συνολικές μονάδες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2" authorId="0" shapeId="0" xr:uid="{00000000-0006-0000-0400-000001000000}">
      <text>
        <r>
          <rPr>
            <sz val="10"/>
            <rFont val="Arial"/>
            <family val="2"/>
          </rPr>
          <t>Completion % = completed story points / planned story points</t>
        </r>
      </text>
    </comment>
  </commentList>
</comments>
</file>

<file path=xl/sharedStrings.xml><?xml version="1.0" encoding="utf-8"?>
<sst xmlns="http://schemas.openxmlformats.org/spreadsheetml/2006/main" count="134" uniqueCount="104">
  <si>
    <t>Παρακολούθηση εργασιών με LEAN, Six Sigma και Agile</t>
  </si>
  <si>
    <t>Τι δείχνει αυτό το αρχείο;</t>
  </si>
  <si>
    <t>Ένα demo dashboard που επιτρέπει σε έναν φοιτητή ή manager να δει γρήγορα την πορεία της επιχείρησης με τρεις διαφορετικές μεθοδολογίες βελτίωσης.</t>
  </si>
  <si>
    <t>Πώς διαβάζεται;</t>
  </si>
  <si>
    <t>1) Ξεκίνα από το Dashboard.  2) Δες τις βασικές μετρήσεις και τα γραφήματα.  3) Μετά πήγαινε στα φύλλα LEAN, Six Sigma και Agile για τις λεπτομέρειες.</t>
  </si>
  <si>
    <t>Σημασία των ενδείξεων</t>
  </si>
  <si>
    <t>On Track = καλή πορεία, Watch = χρειάζεται προσοχή, Action = απαιτείται άμεση βελτίωση.</t>
  </si>
  <si>
    <t>Σημείωση</t>
  </si>
  <si>
    <t>Τα δεδομένα είναι demo δεδομένα για εκπαιδευτική χρήση. Μπορούν εύκολα να αντικατασταθούν με πραγματικά στοιχεία μιας επιχείρησης.</t>
  </si>
  <si>
    <t>Dashboard πορείας επιχείρησης</t>
  </si>
  <si>
    <t>Στόχος: να βλέπεις με μία ματιά αν η επιχείρηση βελτιώνει χρόνο, ποιότητα και εκτέλεση έργων.</t>
  </si>
  <si>
    <t>Demo δεδομένα - έτοιμο για αντικατάσταση με πραγματικά στοιχεία</t>
  </si>
  <si>
    <t>LEAN score</t>
  </si>
  <si>
    <t>Six Sigma score</t>
  </si>
  <si>
    <t>Agile score</t>
  </si>
  <si>
    <t>Overall score</t>
  </si>
  <si>
    <t>Μετρική</t>
  </si>
  <si>
    <t>Τιμή</t>
  </si>
  <si>
    <t>Στόχος</t>
  </si>
  <si>
    <t>Κατάσταση</t>
  </si>
  <si>
    <t>Πώς ερμηνεύεται το dashboard;
• LEAN: όσο μικρότερη η σπατάλη, τόσο καλύτερη η ροή.
• Six Sigma: όσο μικρότερο το defect rate, τόσο καλύτερη η ποιότητα.
• Agile: όσο μεγαλύτερο το completion %, τόσο καλύτερη η εκτέλεση των sprints.</t>
  </si>
  <si>
    <t>LEAN: μέση σπατάλη</t>
  </si>
  <si>
    <t>Six Sigma: defect rate</t>
  </si>
  <si>
    <t>Agile: completion</t>
  </si>
  <si>
    <t>Γραφήματα τάσης</t>
  </si>
  <si>
    <t>Μήνας</t>
  </si>
  <si>
    <t>LEAN cycle time</t>
  </si>
  <si>
    <t>LEAN target</t>
  </si>
  <si>
    <t>Defect rate</t>
  </si>
  <si>
    <t>Sprint</t>
  </si>
  <si>
    <t>Completion %</t>
  </si>
  <si>
    <t>LEAN - Παρακολούθηση ροής διαδικασιών</t>
  </si>
  <si>
    <t>Τμήμα</t>
  </si>
  <si>
    <t>Διαδικασία</t>
  </si>
  <si>
    <t>Παραγγελίες</t>
  </si>
  <si>
    <t>Συνολικός χρόνος κύκλου (λεπτά)</t>
  </si>
  <si>
    <t>Χρόνος προστιθέμενης αξίας</t>
  </si>
  <si>
    <t>Χρόνος αναμονής</t>
  </si>
  <si>
    <t>Χρόνος επανεργασίας</t>
  </si>
  <si>
    <t>Σπατάλη %</t>
  </si>
  <si>
    <t>Value Added %</t>
  </si>
  <si>
    <t>Στόχος χρόνου</t>
  </si>
  <si>
    <t>Απόκλιση %</t>
  </si>
  <si>
    <t>Σύνοψη LEAN</t>
  </si>
  <si>
    <t>Ιαν</t>
  </si>
  <si>
    <t>Εξυπηρέτηση</t>
  </si>
  <si>
    <t>Λήψη &amp; εκτέλεση παραγγελίας</t>
  </si>
  <si>
    <t>Μέσος χρόνος κύκλου</t>
  </si>
  <si>
    <t>Φεβ</t>
  </si>
  <si>
    <t>Μέση σπατάλη</t>
  </si>
  <si>
    <t>Μαρ</t>
  </si>
  <si>
    <t>Παραγωγή</t>
  </si>
  <si>
    <t>Συναρμολόγηση μικρής παρτίδας</t>
  </si>
  <si>
    <t>Καλύτερος μήνας</t>
  </si>
  <si>
    <t>Απρ</t>
  </si>
  <si>
    <t>Logistics</t>
  </si>
  <si>
    <t>Pick-Pack-Ship</t>
  </si>
  <si>
    <t>On Track μήνες</t>
  </si>
  <si>
    <t>Μαι</t>
  </si>
  <si>
    <t>Σκορ LEAN</t>
  </si>
  <si>
    <t>Ιουν</t>
  </si>
  <si>
    <t>Πωλήσεις</t>
  </si>
  <si>
    <t>Έκδοση προσφοράς</t>
  </si>
  <si>
    <t>Six Sigma - Παρακολούθηση ποιότητας και λαθών</t>
  </si>
  <si>
    <t>Μονάδες</t>
  </si>
  <si>
    <t>Ελαττώματα</t>
  </si>
  <si>
    <t>Defect Rate %</t>
  </si>
  <si>
    <t>DPMO</t>
  </si>
  <si>
    <t>Στόχος %</t>
  </si>
  <si>
    <t>Επίπεδο Sigma</t>
  </si>
  <si>
    <t>Κύρια αιτία</t>
  </si>
  <si>
    <t>Σύνοψη Six Sigma</t>
  </si>
  <si>
    <t>Παραδόσεις</t>
  </si>
  <si>
    <t>Λάθος στοιχεία διεύθυνσης</t>
  </si>
  <si>
    <t>Συνολικά ελαττώματα</t>
  </si>
  <si>
    <t>Ελλιπής έλεγχος</t>
  </si>
  <si>
    <t>Μέσο defect rate</t>
  </si>
  <si>
    <t>Χειροκίνητη καταχώρηση</t>
  </si>
  <si>
    <t>Μέσο sigma level</t>
  </si>
  <si>
    <t>Late barcode scan</t>
  </si>
  <si>
    <t>Ασυμφωνία picking list</t>
  </si>
  <si>
    <t>Σκορ Six Sigma</t>
  </si>
  <si>
    <t>Εποχική πίεση προσωπικού</t>
  </si>
  <si>
    <t>Agile - Παρακολούθηση sprints και προόδου εργασιών</t>
  </si>
  <si>
    <t>Ομάδα</t>
  </si>
  <si>
    <t>Planned Story Points</t>
  </si>
  <si>
    <t>Completed Story Points</t>
  </si>
  <si>
    <t>Carry Over</t>
  </si>
  <si>
    <t>Open Bugs</t>
  </si>
  <si>
    <t>Target %</t>
  </si>
  <si>
    <t>Velocity Gap</t>
  </si>
  <si>
    <t>Σύνοψη Agile</t>
  </si>
  <si>
    <t>Sprint 1</t>
  </si>
  <si>
    <t>App Team</t>
  </si>
  <si>
    <t>Μέσο completion</t>
  </si>
  <si>
    <t>Sprint 2</t>
  </si>
  <si>
    <t>Μέσο carry over</t>
  </si>
  <si>
    <t>Sprint 3</t>
  </si>
  <si>
    <t>Συνολικά open bugs</t>
  </si>
  <si>
    <t>Sprint 4</t>
  </si>
  <si>
    <t>Καλύτερο sprint</t>
  </si>
  <si>
    <t>Sprint 5</t>
  </si>
  <si>
    <t>Σκορ Agile</t>
  </si>
  <si>
    <t>Sprint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</si>
</sst>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charset val="1"/>
    </font>
    <font>
      <b/>
      <sz val="16"/>
      <color rgb="FFFFFFFF"/>
      <name val="Calibri"/>
      <family val="2"/>
      <charset val="161"/>
    </font>
    <font>
      <b/>
      <sz val="11"/>
      <color rgb="FF1F4E78"/>
      <name val="Calibri"/>
      <family val="2"/>
      <charset val="161"/>
    </font>
    <font>
      <b/>
      <sz val="18"/>
      <color rgb="FFFFFFFF"/>
      <name val="Calibri"/>
      <family val="2"/>
      <charset val="161"/>
    </font>
    <font>
      <sz val="10"/>
      <color rgb="FF1F1F1F"/>
      <name val="Calibri"/>
      <family val="2"/>
      <charset val="161"/>
    </font>
    <font>
      <sz val="9"/>
      <color rgb="FF666666"/>
      <name val="Calibri"/>
      <family val="2"/>
      <charset val="161"/>
    </font>
    <font>
      <b/>
      <sz val="11"/>
      <color rgb="FFFFFFFF"/>
      <name val="Calibri"/>
      <family val="2"/>
      <charset val="161"/>
    </font>
    <font>
      <b/>
      <sz val="22"/>
      <color rgb="FF1F4E78"/>
      <name val="Calibri"/>
      <family val="2"/>
      <charset val="161"/>
    </font>
    <font>
      <b/>
      <sz val="11"/>
      <color rgb="FF1F1F1F"/>
      <name val="Calibri"/>
      <family val="2"/>
      <charset val="161"/>
    </font>
    <font>
      <b/>
      <sz val="10"/>
      <color rgb="FF1F1F1F"/>
      <name val="Calibri"/>
      <family val="2"/>
      <charset val="161"/>
    </font>
    <font>
      <b/>
      <sz val="12"/>
      <color rgb="FF1F4E78"/>
      <name val="Calibri"/>
      <family val="2"/>
      <charset val="161"/>
    </font>
    <font>
      <sz val="10"/>
      <name val="Arial"/>
      <family val="2"/>
    </font>
    <font>
      <b/>
      <sz val="10"/>
      <color rgb="FF1F4E7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EAF3FA"/>
        <bgColor rgb="FFF8FBFF"/>
      </patternFill>
    </fill>
    <fill>
      <patternFill patternType="solid">
        <fgColor rgb="FFF8FB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1F4E7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3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2" fillId="3" borderId="1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6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6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BE4B48"/>
      <rgbColor rgb="FFF8FBFF"/>
      <rgbColor rgb="FFEAF3F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4F81BD"/>
      <rgbColor rgb="FF003300"/>
      <rgbColor rgb="FF333300"/>
      <rgbColor rgb="FF993300"/>
      <rgbColor rgb="FF993366"/>
      <rgbColor rgb="FF1F4E78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LEAN: </a:t>
            </a:r>
            <a:r>
              <a:rPr lang="el-GR" sz="1800" b="1" u="none" strike="noStrike">
                <a:solidFill>
                  <a:srgbClr val="000000"/>
                </a:solidFill>
                <a:uFillTx/>
                <a:latin typeface="Calibri"/>
              </a:rPr>
              <a:t>χρόνος κύκλου </a:t>
            </a: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vs </a:t>
            </a:r>
            <a:r>
              <a:rPr lang="el-GR" sz="1800" b="1" u="none" strike="noStrike">
                <a:solidFill>
                  <a:srgbClr val="000000"/>
                </a:solidFill>
                <a:uFillTx/>
                <a:latin typeface="Calibri"/>
              </a:rPr>
              <a:t>στόχος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Dashboard!$C$18</c:f>
              <c:strCache>
                <c:ptCount val="1"/>
                <c:pt idx="0">
                  <c:v>LEAN cycle time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Dashboard!$B$19:$B$24</c:f>
              <c:strCache>
                <c:ptCount val="6"/>
                <c:pt idx="0">
                  <c:v>Ιαν</c:v>
                </c:pt>
                <c:pt idx="1">
                  <c:v>Φεβ</c:v>
                </c:pt>
                <c:pt idx="2">
                  <c:v>Μαρ</c:v>
                </c:pt>
                <c:pt idx="3">
                  <c:v>Απρ</c:v>
                </c:pt>
                <c:pt idx="4">
                  <c:v>Μαι</c:v>
                </c:pt>
                <c:pt idx="5">
                  <c:v>Ιουν</c:v>
                </c:pt>
              </c:strCache>
            </c:strRef>
          </c:cat>
          <c:val>
            <c:numRef>
              <c:f>Dashboard!$C$19:$C$24</c:f>
              <c:numCache>
                <c:formatCode>0.0</c:formatCode>
                <c:ptCount val="6"/>
                <c:pt idx="0">
                  <c:v>18</c:v>
                </c:pt>
                <c:pt idx="1">
                  <c:v>17.2</c:v>
                </c:pt>
                <c:pt idx="2">
                  <c:v>16.100000000000001</c:v>
                </c:pt>
                <c:pt idx="3">
                  <c:v>15.6</c:v>
                </c:pt>
                <c:pt idx="4">
                  <c:v>14.8</c:v>
                </c:pt>
                <c:pt idx="5">
                  <c:v>13.9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99-47CB-9A23-F3297CF74DE9}"/>
            </c:ext>
          </c:extLst>
        </c:ser>
        <c:ser>
          <c:idx val="1"/>
          <c:order val="1"/>
          <c:tx>
            <c:strRef>
              <c:f>Dashboard!$D$18</c:f>
              <c:strCache>
                <c:ptCount val="1"/>
                <c:pt idx="0">
                  <c:v>LEAN target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Dashboard!$B$19:$B$24</c:f>
              <c:strCache>
                <c:ptCount val="6"/>
                <c:pt idx="0">
                  <c:v>Ιαν</c:v>
                </c:pt>
                <c:pt idx="1">
                  <c:v>Φεβ</c:v>
                </c:pt>
                <c:pt idx="2">
                  <c:v>Μαρ</c:v>
                </c:pt>
                <c:pt idx="3">
                  <c:v>Απρ</c:v>
                </c:pt>
                <c:pt idx="4">
                  <c:v>Μαι</c:v>
                </c:pt>
                <c:pt idx="5">
                  <c:v>Ιουν</c:v>
                </c:pt>
              </c:strCache>
            </c:strRef>
          </c:cat>
          <c:val>
            <c:numRef>
              <c:f>Dashboard!$D$19:$D$24</c:f>
              <c:numCache>
                <c:formatCode>0.0</c:formatCode>
                <c:ptCount val="6"/>
                <c:pt idx="0">
                  <c:v>16</c:v>
                </c:pt>
                <c:pt idx="1">
                  <c:v>16</c:v>
                </c:pt>
                <c:pt idx="2">
                  <c:v>15.5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99-47CB-9A23-F3297CF7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2112781"/>
        <c:axId val="37818721"/>
      </c:lineChart>
      <c:catAx>
        <c:axId val="421127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l-GR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Μήνας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37818721"/>
        <c:crosses val="autoZero"/>
        <c:auto val="1"/>
        <c:lblAlgn val="ctr"/>
        <c:lblOffset val="100"/>
        <c:noMultiLvlLbl val="0"/>
      </c:catAx>
      <c:valAx>
        <c:axId val="378187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l-GR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Λεπτά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4211278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Six Sigma: defect rate </a:t>
            </a:r>
            <a:r>
              <a:rPr lang="el-GR" sz="1800" b="1" u="none" strike="noStrike">
                <a:solidFill>
                  <a:srgbClr val="000000"/>
                </a:solidFill>
                <a:uFillTx/>
                <a:latin typeface="Calibri"/>
              </a:rPr>
              <a:t>ανά μήνα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Dashboard!$G$18</c:f>
              <c:strCache>
                <c:ptCount val="1"/>
                <c:pt idx="0">
                  <c:v>Defect rate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Dashboard!$F$19:$F$24</c:f>
              <c:strCache>
                <c:ptCount val="6"/>
                <c:pt idx="0">
                  <c:v>Ιαν</c:v>
                </c:pt>
                <c:pt idx="1">
                  <c:v>Φεβ</c:v>
                </c:pt>
                <c:pt idx="2">
                  <c:v>Μαρ</c:v>
                </c:pt>
                <c:pt idx="3">
                  <c:v>Απρ</c:v>
                </c:pt>
                <c:pt idx="4">
                  <c:v>Μαι</c:v>
                </c:pt>
                <c:pt idx="5">
                  <c:v>Ιουν</c:v>
                </c:pt>
              </c:strCache>
            </c:strRef>
          </c:cat>
          <c:val>
            <c:numRef>
              <c:f>Dashboard!$G$19:$G$24</c:f>
              <c:numCache>
                <c:formatCode>0.0%</c:formatCode>
                <c:ptCount val="6"/>
                <c:pt idx="0">
                  <c:v>2.8333333333333332E-2</c:v>
                </c:pt>
                <c:pt idx="1">
                  <c:v>2.4E-2</c:v>
                </c:pt>
                <c:pt idx="2">
                  <c:v>1.8604651162790697E-2</c:v>
                </c:pt>
                <c:pt idx="3">
                  <c:v>1.6030534351145039E-2</c:v>
                </c:pt>
                <c:pt idx="4">
                  <c:v>1.3333333333333334E-2</c:v>
                </c:pt>
                <c:pt idx="5">
                  <c:v>1.0144927536231883E-2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C-4D7A-9FD2-8491F4BE7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29931"/>
        <c:axId val="38496306"/>
      </c:barChart>
      <c:catAx>
        <c:axId val="613299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l-GR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Μήνας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38496306"/>
        <c:crosses val="autoZero"/>
        <c:auto val="1"/>
        <c:lblAlgn val="ctr"/>
        <c:lblOffset val="100"/>
        <c:noMultiLvlLbl val="0"/>
      </c:catAx>
      <c:valAx>
        <c:axId val="384963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Defect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6132993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Agile: completion % ανά sprint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Dashboard!$J$18</c:f>
              <c:strCache>
                <c:ptCount val="1"/>
                <c:pt idx="0">
                  <c:v>Completion %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Dashboard!$I$19:$I$24</c:f>
              <c:strCache>
                <c:ptCount val="6"/>
                <c:pt idx="0">
                  <c:v>Sprint 1</c:v>
                </c:pt>
                <c:pt idx="1">
                  <c:v>Sprint 2</c:v>
                </c:pt>
                <c:pt idx="2">
                  <c:v>Sprint 3</c:v>
                </c:pt>
                <c:pt idx="3">
                  <c:v>Sprint 4</c:v>
                </c:pt>
                <c:pt idx="4">
                  <c:v>Sprint 5</c:v>
                </c:pt>
                <c:pt idx="5">
                  <c:v>Sprint 6</c:v>
                </c:pt>
              </c:strCache>
            </c:strRef>
          </c:cat>
          <c:val>
            <c:numRef>
              <c:f>Dashboard!$J$19:$J$24</c:f>
              <c:numCache>
                <c:formatCode>0.0%</c:formatCode>
                <c:ptCount val="6"/>
                <c:pt idx="0">
                  <c:v>0.90909090909090906</c:v>
                </c:pt>
                <c:pt idx="1">
                  <c:v>0.91304347826086951</c:v>
                </c:pt>
                <c:pt idx="2">
                  <c:v>0.89583333333333337</c:v>
                </c:pt>
                <c:pt idx="3">
                  <c:v>0.94</c:v>
                </c:pt>
                <c:pt idx="4">
                  <c:v>0.94230769230769229</c:v>
                </c:pt>
                <c:pt idx="5">
                  <c:v>0.94444444444444442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E-4682-9927-747885E0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7021"/>
        <c:axId val="90139550"/>
      </c:barChart>
      <c:catAx>
        <c:axId val="300470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Sprint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90139550"/>
        <c:crosses val="autoZero"/>
        <c:auto val="1"/>
        <c:lblAlgn val="ctr"/>
        <c:lblOffset val="100"/>
        <c:noMultiLvlLbl val="0"/>
      </c:catAx>
      <c:valAx>
        <c:axId val="9013955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Completion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3004702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26</xdr:row>
      <xdr:rowOff>0</xdr:rowOff>
    </xdr:from>
    <xdr:to>
      <xdr:col>5</xdr:col>
      <xdr:colOff>85724</xdr:colOff>
      <xdr:row>39</xdr:row>
      <xdr:rowOff>43200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1066799</xdr:colOff>
      <xdr:row>26</xdr:row>
      <xdr:rowOff>0</xdr:rowOff>
    </xdr:from>
    <xdr:to>
      <xdr:col>14</xdr:col>
      <xdr:colOff>419100</xdr:colOff>
      <xdr:row>39</xdr:row>
      <xdr:rowOff>43200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43</xdr:row>
      <xdr:rowOff>0</xdr:rowOff>
    </xdr:from>
    <xdr:to>
      <xdr:col>3</xdr:col>
      <xdr:colOff>201240</xdr:colOff>
      <xdr:row>56</xdr:row>
      <xdr:rowOff>43200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eanTable" displayName="LeanTable" ref="A2:M8" totalsRowShown="0">
  <autoFilter ref="A2:M8" xr:uid="{00000000-0009-0000-0100-000002000000}"/>
  <tableColumns count="13">
    <tableColumn id="1" xr3:uid="{00000000-0010-0000-0000-000001000000}" name="Μήνας"/>
    <tableColumn id="2" xr3:uid="{00000000-0010-0000-0000-000002000000}" name="Τμήμα"/>
    <tableColumn id="3" xr3:uid="{00000000-0010-0000-0000-000003000000}" name="Διαδικασία"/>
    <tableColumn id="4" xr3:uid="{00000000-0010-0000-0000-000004000000}" name="Παραγγελίες"/>
    <tableColumn id="5" xr3:uid="{00000000-0010-0000-0000-000005000000}" name="Συνολικός χρόνος κύκλου (λεπτά)"/>
    <tableColumn id="6" xr3:uid="{00000000-0010-0000-0000-000006000000}" name="Χρόνος προστιθέμενης αξίας"/>
    <tableColumn id="7" xr3:uid="{00000000-0010-0000-0000-000007000000}" name="Χρόνος αναμονής"/>
    <tableColumn id="8" xr3:uid="{00000000-0010-0000-0000-000008000000}" name="Χρόνος επανεργασίας"/>
    <tableColumn id="9" xr3:uid="{00000000-0010-0000-0000-000009000000}" name="Σπατάλη %"/>
    <tableColumn id="10" xr3:uid="{00000000-0010-0000-0000-00000A000000}" name="Value Added %"/>
    <tableColumn id="11" xr3:uid="{00000000-0010-0000-0000-00000B000000}" name="Στόχος χρόνου"/>
    <tableColumn id="12" xr3:uid="{00000000-0010-0000-0000-00000C000000}" name="Απόκλιση %"/>
    <tableColumn id="13" xr3:uid="{00000000-0010-0000-0000-00000D000000}" name="Κατάσταση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ixSigmaTable" displayName="SixSigmaTable" ref="A2:J8" totalsRowShown="0">
  <autoFilter ref="A2:J8" xr:uid="{00000000-0009-0000-0100-000003000000}"/>
  <tableColumns count="10">
    <tableColumn id="1" xr3:uid="{00000000-0010-0000-0100-000001000000}" name="Μήνας"/>
    <tableColumn id="2" xr3:uid="{00000000-0010-0000-0100-000002000000}" name="Διαδικασία"/>
    <tableColumn id="3" xr3:uid="{00000000-0010-0000-0100-000003000000}" name="Μονάδες"/>
    <tableColumn id="4" xr3:uid="{00000000-0010-0000-0100-000004000000}" name="Ελαττώματα"/>
    <tableColumn id="5" xr3:uid="{00000000-0010-0000-0100-000005000000}" name="Defect Rate %"/>
    <tableColumn id="6" xr3:uid="{00000000-0010-0000-0100-000006000000}" name="DPMO"/>
    <tableColumn id="7" xr3:uid="{00000000-0010-0000-0100-000007000000}" name="Στόχος %"/>
    <tableColumn id="8" xr3:uid="{00000000-0010-0000-0100-000008000000}" name="Επίπεδο Sigma"/>
    <tableColumn id="9" xr3:uid="{00000000-0010-0000-0100-000009000000}" name="Κατάσταση"/>
    <tableColumn id="10" xr3:uid="{00000000-0010-0000-0100-00000A000000}" name="Κύρια αιτία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AgileTable" displayName="AgileTable" ref="A2:J8" totalsRowShown="0">
  <autoFilter ref="A2:J8" xr:uid="{00000000-0009-0000-0100-000001000000}"/>
  <tableColumns count="10">
    <tableColumn id="1" xr3:uid="{00000000-0010-0000-0200-000001000000}" name="Sprint"/>
    <tableColumn id="2" xr3:uid="{00000000-0010-0000-0200-000002000000}" name="Ομάδα"/>
    <tableColumn id="3" xr3:uid="{00000000-0010-0000-0200-000003000000}" name="Planned Story Points"/>
    <tableColumn id="4" xr3:uid="{00000000-0010-0000-0200-000004000000}" name="Completed Story Points"/>
    <tableColumn id="5" xr3:uid="{00000000-0010-0000-0200-000005000000}" name="Carry Over"/>
    <tableColumn id="6" xr3:uid="{00000000-0010-0000-0200-000006000000}" name="Open Bugs"/>
    <tableColumn id="7" xr3:uid="{00000000-0010-0000-0200-000007000000}" name="Completion %"/>
    <tableColumn id="8" xr3:uid="{00000000-0010-0000-0200-000008000000}" name="Target %"/>
    <tableColumn id="9" xr3:uid="{00000000-0010-0000-0200-000009000000}" name="Velocity Gap"/>
    <tableColumn id="10" xr3:uid="{00000000-0010-0000-0200-00000A000000}" name="Κατάσταση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8"/>
    <pageSetUpPr fitToPage="1"/>
  </sheetPr>
  <dimension ref="B2:C7"/>
  <sheetViews>
    <sheetView showGridLines="0" tabSelected="1" zoomScaleNormal="100" workbookViewId="0"/>
  </sheetViews>
  <sheetFormatPr defaultColWidth="8.7109375" defaultRowHeight="15" customHeight="1" x14ac:dyDescent="0.25"/>
  <cols>
    <col min="1" max="1" width="4" customWidth="1"/>
    <col min="2" max="2" width="26" customWidth="1"/>
    <col min="3" max="3" width="88" customWidth="1"/>
  </cols>
  <sheetData>
    <row r="2" spans="2:3" ht="24" customHeight="1" x14ac:dyDescent="0.35">
      <c r="B2" s="5" t="s">
        <v>0</v>
      </c>
      <c r="C2" s="6"/>
    </row>
    <row r="4" spans="2:3" ht="37.5" customHeight="1" x14ac:dyDescent="0.25">
      <c r="B4" s="7" t="s">
        <v>1</v>
      </c>
      <c r="C4" s="8" t="s">
        <v>2</v>
      </c>
    </row>
    <row r="5" spans="2:3" ht="37.5" customHeight="1" x14ac:dyDescent="0.25">
      <c r="B5" s="7" t="s">
        <v>3</v>
      </c>
      <c r="C5" s="8" t="s">
        <v>4</v>
      </c>
    </row>
    <row r="6" spans="2:3" ht="37.5" customHeight="1" x14ac:dyDescent="0.25">
      <c r="B6" s="7" t="s">
        <v>5</v>
      </c>
      <c r="C6" s="8" t="s">
        <v>6</v>
      </c>
    </row>
    <row r="7" spans="2:3" ht="37.5" customHeight="1" x14ac:dyDescent="0.25">
      <c r="B7" s="7" t="s">
        <v>7</v>
      </c>
      <c r="C7" s="8" t="s">
        <v>8</v>
      </c>
    </row>
  </sheetData>
  <pageMargins left="0.25" right="0.25" top="0.35" bottom="0.35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4E78"/>
    <pageSetUpPr fitToPage="1"/>
  </sheetPr>
  <dimension ref="B2:L24"/>
  <sheetViews>
    <sheetView showGridLines="0" topLeftCell="A16" zoomScaleNormal="100" workbookViewId="0">
      <selection activeCell="Q22" sqref="Q22"/>
    </sheetView>
  </sheetViews>
  <sheetFormatPr defaultColWidth="8.7109375" defaultRowHeight="15" customHeight="1" x14ac:dyDescent="0.25"/>
  <cols>
    <col min="1" max="1" width="3" customWidth="1"/>
    <col min="2" max="2" width="22" customWidth="1"/>
    <col min="3" max="4" width="16" customWidth="1"/>
    <col min="5" max="5" width="20" customWidth="1"/>
    <col min="6" max="12" width="16" customWidth="1"/>
  </cols>
  <sheetData>
    <row r="2" spans="2:12" ht="24" customHeight="1" x14ac:dyDescent="0.35">
      <c r="B2" s="9" t="s">
        <v>9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x14ac:dyDescent="0.25">
      <c r="B3" s="10" t="s">
        <v>10</v>
      </c>
    </row>
    <row r="4" spans="2:12" x14ac:dyDescent="0.25">
      <c r="B4" s="11" t="s">
        <v>11</v>
      </c>
    </row>
    <row r="6" spans="2:12" ht="24" customHeight="1" x14ac:dyDescent="0.25">
      <c r="B6" s="4" t="s">
        <v>12</v>
      </c>
      <c r="C6" s="4"/>
      <c r="D6" s="4"/>
      <c r="E6" s="4" t="s">
        <v>13</v>
      </c>
      <c r="F6" s="4"/>
      <c r="G6" s="4"/>
      <c r="H6" s="4" t="s">
        <v>14</v>
      </c>
      <c r="I6" s="4"/>
      <c r="J6" s="4"/>
      <c r="K6" s="4" t="s">
        <v>15</v>
      </c>
      <c r="L6" s="4"/>
    </row>
    <row r="7" spans="2:12" ht="27.75" customHeight="1" x14ac:dyDescent="0.25">
      <c r="B7" s="3">
        <f>LEAN!P7</f>
        <v>82.828176610137888</v>
      </c>
      <c r="C7" s="3"/>
      <c r="D7" s="3"/>
      <c r="E7" s="3">
        <f>'Six Sigma'!M7</f>
        <v>98.159220338052762</v>
      </c>
      <c r="F7" s="3"/>
      <c r="G7" s="3"/>
      <c r="H7" s="3">
        <f>Agile!M7</f>
        <v>92.41199762395415</v>
      </c>
      <c r="I7" s="3"/>
      <c r="J7" s="3"/>
      <c r="K7" s="3">
        <f>AVERAGE(B7,E7,H7)</f>
        <v>91.133131524048267</v>
      </c>
      <c r="L7" s="3"/>
    </row>
    <row r="8" spans="2:12" ht="27.7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27.75" customHeight="1" x14ac:dyDescent="0.25">
      <c r="B9" s="2" t="str">
        <f>IF(B7&gt;=85,"Excellent",IF(B7&gt;=70,"Stable","Needs Attention"))</f>
        <v>Stable</v>
      </c>
      <c r="C9" s="2"/>
      <c r="D9" s="2"/>
      <c r="E9" s="2" t="str">
        <f>IF(E7&gt;=85,"Excellent",IF(E7&gt;=70,"Stable","Needs Attention"))</f>
        <v>Excellent</v>
      </c>
      <c r="F9" s="2"/>
      <c r="G9" s="2"/>
      <c r="H9" s="2" t="str">
        <f>IF(H7&gt;=85,"Excellent",IF(H7&gt;=70,"Stable","Needs Attention"))</f>
        <v>Excellent</v>
      </c>
      <c r="I9" s="2"/>
      <c r="J9" s="2"/>
      <c r="K9" s="2" t="str">
        <f>IF(K7&gt;=85,"Excellent",IF(K7&gt;=70,"Stable","Needs Attention"))</f>
        <v>Excellent</v>
      </c>
      <c r="L9" s="2"/>
    </row>
    <row r="12" spans="2:12" ht="24" customHeight="1" x14ac:dyDescent="0.25">
      <c r="B12" s="12" t="s">
        <v>16</v>
      </c>
      <c r="C12" s="12" t="s">
        <v>17</v>
      </c>
      <c r="D12" s="12" t="s">
        <v>18</v>
      </c>
      <c r="E12" s="12" t="s">
        <v>19</v>
      </c>
      <c r="G12" s="1" t="s">
        <v>20</v>
      </c>
      <c r="H12" s="1"/>
      <c r="I12" s="1"/>
      <c r="J12" s="1"/>
      <c r="K12" s="1"/>
      <c r="L12" s="1"/>
    </row>
    <row r="13" spans="2:12" ht="24" customHeight="1" x14ac:dyDescent="0.25">
      <c r="B13" s="13" t="s">
        <v>21</v>
      </c>
      <c r="C13" s="14">
        <f>LEAN!P4</f>
        <v>0.17171823389862104</v>
      </c>
      <c r="D13" s="14">
        <v>0.18</v>
      </c>
      <c r="E13" s="15" t="str">
        <f>IF(C13&lt;=D13,"On Track",IF(C13&lt;=D13*1.2,"Watch","Action"))</f>
        <v>On Track</v>
      </c>
      <c r="G13" s="1"/>
      <c r="H13" s="1"/>
      <c r="I13" s="1"/>
      <c r="J13" s="1"/>
      <c r="K13" s="1"/>
      <c r="L13" s="1"/>
    </row>
    <row r="14" spans="2:12" ht="24" customHeight="1" x14ac:dyDescent="0.25">
      <c r="B14" s="13" t="s">
        <v>22</v>
      </c>
      <c r="C14" s="14">
        <f>'Six Sigma'!M4</f>
        <v>1.840779661947238E-2</v>
      </c>
      <c r="D14" s="14">
        <v>2.5000000000000001E-2</v>
      </c>
      <c r="E14" s="15" t="str">
        <f>IF(C14&lt;=D14,"On Track",IF(C14&lt;=D14*1.2,"Watch","Action"))</f>
        <v>On Track</v>
      </c>
      <c r="G14" s="1"/>
      <c r="H14" s="1"/>
      <c r="I14" s="1"/>
      <c r="J14" s="1"/>
      <c r="K14" s="1"/>
      <c r="L14" s="1"/>
    </row>
    <row r="15" spans="2:12" ht="24" customHeight="1" x14ac:dyDescent="0.25">
      <c r="B15" s="13" t="s">
        <v>23</v>
      </c>
      <c r="C15" s="14">
        <f>Agile!M3</f>
        <v>0.92411997623954145</v>
      </c>
      <c r="D15" s="14">
        <v>0.9</v>
      </c>
      <c r="E15" s="15" t="str">
        <f>IF(C15&gt;=D15,"On Track",IF(C15&gt;=0.8,"Watch","Action"))</f>
        <v>On Track</v>
      </c>
      <c r="G15" s="1"/>
      <c r="H15" s="1"/>
      <c r="I15" s="1"/>
      <c r="J15" s="1"/>
      <c r="K15" s="1"/>
      <c r="L15" s="1"/>
    </row>
    <row r="17" spans="2:10" ht="15.75" x14ac:dyDescent="0.25">
      <c r="B17" s="16" t="s">
        <v>24</v>
      </c>
    </row>
    <row r="18" spans="2:10" x14ac:dyDescent="0.25">
      <c r="B18" s="11" t="s">
        <v>25</v>
      </c>
      <c r="C18" s="11" t="s">
        <v>26</v>
      </c>
      <c r="D18" s="11" t="s">
        <v>27</v>
      </c>
      <c r="F18" s="11" t="s">
        <v>25</v>
      </c>
      <c r="G18" s="11" t="s">
        <v>28</v>
      </c>
      <c r="I18" s="11" t="s">
        <v>29</v>
      </c>
      <c r="J18" s="11" t="s">
        <v>30</v>
      </c>
    </row>
    <row r="19" spans="2:10" x14ac:dyDescent="0.25">
      <c r="B19" t="str">
        <f>LEAN!A3</f>
        <v>Ιαν</v>
      </c>
      <c r="C19" s="17">
        <f>LEAN!E3</f>
        <v>18</v>
      </c>
      <c r="D19" s="17">
        <f>LEAN!K3</f>
        <v>16</v>
      </c>
      <c r="F19" t="str">
        <f>'Six Sigma'!A3</f>
        <v>Ιαν</v>
      </c>
      <c r="G19" s="18">
        <f>'Six Sigma'!E3</f>
        <v>2.8333333333333332E-2</v>
      </c>
      <c r="I19" t="str">
        <f>Agile!A3</f>
        <v>Sprint 1</v>
      </c>
      <c r="J19" s="18">
        <f>Agile!G3</f>
        <v>0.90909090909090906</v>
      </c>
    </row>
    <row r="20" spans="2:10" x14ac:dyDescent="0.25">
      <c r="B20" t="str">
        <f>LEAN!A4</f>
        <v>Φεβ</v>
      </c>
      <c r="C20" s="17">
        <f>LEAN!E4</f>
        <v>17.2</v>
      </c>
      <c r="D20" s="17">
        <f>LEAN!K4</f>
        <v>16</v>
      </c>
      <c r="F20" t="str">
        <f>'Six Sigma'!A4</f>
        <v>Φεβ</v>
      </c>
      <c r="G20" s="18">
        <f>'Six Sigma'!E4</f>
        <v>2.4E-2</v>
      </c>
      <c r="I20" t="str">
        <f>Agile!A4</f>
        <v>Sprint 2</v>
      </c>
      <c r="J20" s="18">
        <f>Agile!G4</f>
        <v>0.91304347826086951</v>
      </c>
    </row>
    <row r="21" spans="2:10" x14ac:dyDescent="0.25">
      <c r="B21" t="str">
        <f>LEAN!A5</f>
        <v>Μαρ</v>
      </c>
      <c r="C21" s="17">
        <f>LEAN!E5</f>
        <v>16.100000000000001</v>
      </c>
      <c r="D21" s="17">
        <f>LEAN!K5</f>
        <v>15.5</v>
      </c>
      <c r="F21" t="str">
        <f>'Six Sigma'!A5</f>
        <v>Μαρ</v>
      </c>
      <c r="G21" s="18">
        <f>'Six Sigma'!E5</f>
        <v>1.8604651162790697E-2</v>
      </c>
      <c r="I21" t="str">
        <f>Agile!A5</f>
        <v>Sprint 3</v>
      </c>
      <c r="J21" s="18">
        <f>Agile!G5</f>
        <v>0.89583333333333337</v>
      </c>
    </row>
    <row r="22" spans="2:10" x14ac:dyDescent="0.25">
      <c r="B22" t="str">
        <f>LEAN!A6</f>
        <v>Απρ</v>
      </c>
      <c r="C22" s="17">
        <f>LEAN!E6</f>
        <v>15.6</v>
      </c>
      <c r="D22" s="17">
        <f>LEAN!K6</f>
        <v>15</v>
      </c>
      <c r="F22" t="str">
        <f>'Six Sigma'!A6</f>
        <v>Απρ</v>
      </c>
      <c r="G22" s="18">
        <f>'Six Sigma'!E6</f>
        <v>1.6030534351145039E-2</v>
      </c>
      <c r="I22" t="str">
        <f>Agile!A6</f>
        <v>Sprint 4</v>
      </c>
      <c r="J22" s="18">
        <f>Agile!G6</f>
        <v>0.94</v>
      </c>
    </row>
    <row r="23" spans="2:10" x14ac:dyDescent="0.25">
      <c r="B23" t="str">
        <f>LEAN!A7</f>
        <v>Μαι</v>
      </c>
      <c r="C23" s="17">
        <f>LEAN!E7</f>
        <v>14.8</v>
      </c>
      <c r="D23" s="17">
        <f>LEAN!K7</f>
        <v>15</v>
      </c>
      <c r="F23" t="str">
        <f>'Six Sigma'!A7</f>
        <v>Μαι</v>
      </c>
      <c r="G23" s="18">
        <f>'Six Sigma'!E7</f>
        <v>1.3333333333333334E-2</v>
      </c>
      <c r="I23" t="str">
        <f>Agile!A7</f>
        <v>Sprint 5</v>
      </c>
      <c r="J23" s="18">
        <f>Agile!G7</f>
        <v>0.94230769230769229</v>
      </c>
    </row>
    <row r="24" spans="2:10" x14ac:dyDescent="0.25">
      <c r="B24" t="str">
        <f>LEAN!A8</f>
        <v>Ιουν</v>
      </c>
      <c r="C24" s="17">
        <f>LEAN!E8</f>
        <v>13.9</v>
      </c>
      <c r="D24" s="17">
        <f>LEAN!K8</f>
        <v>14</v>
      </c>
      <c r="F24" t="str">
        <f>'Six Sigma'!A8</f>
        <v>Ιουν</v>
      </c>
      <c r="G24" s="18">
        <f>'Six Sigma'!E8</f>
        <v>1.0144927536231883E-2</v>
      </c>
      <c r="I24" t="str">
        <f>Agile!A8</f>
        <v>Sprint 6</v>
      </c>
      <c r="J24" s="18">
        <f>Agile!G8</f>
        <v>0.94444444444444442</v>
      </c>
    </row>
  </sheetData>
  <mergeCells count="13">
    <mergeCell ref="B9:D9"/>
    <mergeCell ref="E9:G9"/>
    <mergeCell ref="H9:J9"/>
    <mergeCell ref="K9:L9"/>
    <mergeCell ref="G12:L15"/>
    <mergeCell ref="B6:D6"/>
    <mergeCell ref="E6:G6"/>
    <mergeCell ref="H6:J6"/>
    <mergeCell ref="K6:L6"/>
    <mergeCell ref="B7:D8"/>
    <mergeCell ref="E7:G8"/>
    <mergeCell ref="H7:J8"/>
    <mergeCell ref="K7:L8"/>
  </mergeCells>
  <conditionalFormatting sqref="B7:K7">
    <cfRule type="colorScale" priority="3">
      <colorScale>
        <cfvo type="num" val="60"/>
        <cfvo type="num" val="75"/>
        <cfvo type="num" val="95"/>
        <color rgb="FFF8696B"/>
        <color rgb="FFFFEB84"/>
        <color rgb="FF63BE7B"/>
      </colorScale>
    </cfRule>
  </conditionalFormatting>
  <conditionalFormatting sqref="C13:C15">
    <cfRule type="iconSet" priority="2">
      <iconSet>
        <cfvo type="num" val="0"/>
        <cfvo type="num" val="70"/>
        <cfvo type="num" val="85"/>
      </iconSet>
    </cfRule>
  </conditionalFormatting>
  <pageMargins left="0.25" right="0.25" top="0.35" bottom="0.35" header="0.511811023622047" footer="0.511811023622047"/>
  <pageSetup fitToHeight="0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4E78"/>
    <pageSetUpPr fitToPage="1"/>
  </sheetPr>
  <dimension ref="A1:P8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 customHeight="1" x14ac:dyDescent="0.25"/>
  <cols>
    <col min="1" max="1" width="13" customWidth="1"/>
    <col min="2" max="2" width="18" customWidth="1"/>
    <col min="3" max="3" width="24" customWidth="1"/>
    <col min="4" max="4" width="11" customWidth="1"/>
    <col min="5" max="5" width="17" customWidth="1"/>
    <col min="6" max="6" width="18" customWidth="1"/>
    <col min="7" max="7" width="16" customWidth="1"/>
    <col min="8" max="8" width="14" customWidth="1"/>
    <col min="9" max="9" width="12" customWidth="1"/>
    <col min="10" max="10" width="14" customWidth="1"/>
    <col min="11" max="11" width="18" customWidth="1"/>
    <col min="12" max="13" width="12" customWidth="1"/>
    <col min="15" max="15" width="18" customWidth="1"/>
    <col min="16" max="16" width="16" customWidth="1"/>
  </cols>
  <sheetData>
    <row r="1" spans="1:16" ht="24" customHeight="1" x14ac:dyDescent="0.35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6" ht="45" x14ac:dyDescent="0.25">
      <c r="A2" s="19" t="s">
        <v>25</v>
      </c>
      <c r="B2" s="19" t="s">
        <v>32</v>
      </c>
      <c r="C2" s="19" t="s">
        <v>33</v>
      </c>
      <c r="D2" s="19" t="s">
        <v>34</v>
      </c>
      <c r="E2" s="19" t="s">
        <v>35</v>
      </c>
      <c r="F2" s="19" t="s">
        <v>36</v>
      </c>
      <c r="G2" s="19" t="s">
        <v>37</v>
      </c>
      <c r="H2" s="19" t="s">
        <v>38</v>
      </c>
      <c r="I2" s="19" t="s">
        <v>39</v>
      </c>
      <c r="J2" s="19" t="s">
        <v>40</v>
      </c>
      <c r="K2" s="19" t="s">
        <v>41</v>
      </c>
      <c r="L2" s="19" t="s">
        <v>42</v>
      </c>
      <c r="M2" s="19" t="s">
        <v>19</v>
      </c>
      <c r="O2" s="16" t="s">
        <v>43</v>
      </c>
    </row>
    <row r="3" spans="1:16" ht="25.5" x14ac:dyDescent="0.25">
      <c r="A3" s="20" t="s">
        <v>44</v>
      </c>
      <c r="B3" s="20" t="s">
        <v>45</v>
      </c>
      <c r="C3" s="20" t="s">
        <v>46</v>
      </c>
      <c r="D3" s="21">
        <v>420</v>
      </c>
      <c r="E3" s="22">
        <v>18</v>
      </c>
      <c r="F3" s="22">
        <v>13.5</v>
      </c>
      <c r="G3" s="22">
        <v>3.2</v>
      </c>
      <c r="H3" s="22">
        <v>1.3</v>
      </c>
      <c r="I3" s="23">
        <f t="shared" ref="I3:I8" si="0">(G3+H3)/E3</f>
        <v>0.25</v>
      </c>
      <c r="J3" s="23">
        <f t="shared" ref="J3:J8" si="1">F3/E3</f>
        <v>0.75</v>
      </c>
      <c r="K3" s="22">
        <v>16</v>
      </c>
      <c r="L3" s="23">
        <f t="shared" ref="L3:L8" si="2">(E3-K3)/K3</f>
        <v>0.125</v>
      </c>
      <c r="M3" s="15" t="str">
        <f t="shared" ref="M3:M8" si="3">IF(I3&lt;=0.15,"On Track",IF(I3&lt;=0.22,"Watch","Action"))</f>
        <v>Action</v>
      </c>
      <c r="O3" s="24" t="s">
        <v>47</v>
      </c>
      <c r="P3" s="25">
        <f>AVERAGE(E3:E8)</f>
        <v>15.933333333333335</v>
      </c>
    </row>
    <row r="4" spans="1:16" ht="25.5" x14ac:dyDescent="0.25">
      <c r="A4" s="20" t="s">
        <v>48</v>
      </c>
      <c r="B4" s="20" t="s">
        <v>45</v>
      </c>
      <c r="C4" s="20" t="s">
        <v>46</v>
      </c>
      <c r="D4" s="21">
        <v>445</v>
      </c>
      <c r="E4" s="22">
        <v>17.2</v>
      </c>
      <c r="F4" s="22">
        <v>13.6</v>
      </c>
      <c r="G4" s="22">
        <v>2.7</v>
      </c>
      <c r="H4" s="22">
        <v>0.9</v>
      </c>
      <c r="I4" s="23">
        <f t="shared" si="0"/>
        <v>0.20930232558139536</v>
      </c>
      <c r="J4" s="23">
        <f t="shared" si="1"/>
        <v>0.79069767441860461</v>
      </c>
      <c r="K4" s="22">
        <v>16</v>
      </c>
      <c r="L4" s="23">
        <f t="shared" si="2"/>
        <v>7.4999999999999956E-2</v>
      </c>
      <c r="M4" s="15" t="str">
        <f t="shared" si="3"/>
        <v>Watch</v>
      </c>
      <c r="O4" s="24" t="s">
        <v>49</v>
      </c>
      <c r="P4" s="26">
        <f>AVERAGE(I3:I8)</f>
        <v>0.17171823389862104</v>
      </c>
    </row>
    <row r="5" spans="1:16" ht="25.5" x14ac:dyDescent="0.25">
      <c r="A5" s="20" t="s">
        <v>50</v>
      </c>
      <c r="B5" s="20" t="s">
        <v>51</v>
      </c>
      <c r="C5" s="20" t="s">
        <v>52</v>
      </c>
      <c r="D5" s="21">
        <v>380</v>
      </c>
      <c r="E5" s="22">
        <v>16.100000000000001</v>
      </c>
      <c r="F5" s="22">
        <v>13.4</v>
      </c>
      <c r="G5" s="22">
        <v>2</v>
      </c>
      <c r="H5" s="22">
        <v>0.7</v>
      </c>
      <c r="I5" s="23">
        <f t="shared" si="0"/>
        <v>0.16770186335403725</v>
      </c>
      <c r="J5" s="23">
        <f t="shared" si="1"/>
        <v>0.83229813664596264</v>
      </c>
      <c r="K5" s="22">
        <v>15.5</v>
      </c>
      <c r="L5" s="23">
        <f t="shared" si="2"/>
        <v>3.8709677419354931E-2</v>
      </c>
      <c r="M5" s="15" t="str">
        <f t="shared" si="3"/>
        <v>Watch</v>
      </c>
      <c r="O5" s="24" t="s">
        <v>53</v>
      </c>
      <c r="P5" s="27" t="str">
        <f>INDEX(A3:A8,MATCH(MIN(I3:I8),I3:I8,0))</f>
        <v>Ιουν</v>
      </c>
    </row>
    <row r="6" spans="1:16" x14ac:dyDescent="0.25">
      <c r="A6" s="20" t="s">
        <v>54</v>
      </c>
      <c r="B6" s="20" t="s">
        <v>55</v>
      </c>
      <c r="C6" s="20" t="s">
        <v>56</v>
      </c>
      <c r="D6" s="21">
        <v>460</v>
      </c>
      <c r="E6" s="22">
        <v>15.6</v>
      </c>
      <c r="F6" s="22">
        <v>13.1</v>
      </c>
      <c r="G6" s="22">
        <v>1.9</v>
      </c>
      <c r="H6" s="22">
        <v>0.6</v>
      </c>
      <c r="I6" s="23">
        <f t="shared" si="0"/>
        <v>0.16025641025641027</v>
      </c>
      <c r="J6" s="23">
        <f t="shared" si="1"/>
        <v>0.83974358974358976</v>
      </c>
      <c r="K6" s="22">
        <v>15</v>
      </c>
      <c r="L6" s="23">
        <f t="shared" si="2"/>
        <v>3.9999999999999973E-2</v>
      </c>
      <c r="M6" s="15" t="str">
        <f t="shared" si="3"/>
        <v>Watch</v>
      </c>
      <c r="O6" s="24" t="s">
        <v>57</v>
      </c>
      <c r="P6" s="27">
        <f>COUNTIF(M3:M8,"On Track")</f>
        <v>2</v>
      </c>
    </row>
    <row r="7" spans="1:16" x14ac:dyDescent="0.25">
      <c r="A7" s="20" t="s">
        <v>58</v>
      </c>
      <c r="B7" s="20" t="s">
        <v>55</v>
      </c>
      <c r="C7" s="20" t="s">
        <v>56</v>
      </c>
      <c r="D7" s="21">
        <v>490</v>
      </c>
      <c r="E7" s="22">
        <v>14.8</v>
      </c>
      <c r="F7" s="22">
        <v>12.8</v>
      </c>
      <c r="G7" s="22">
        <v>1.4</v>
      </c>
      <c r="H7" s="22">
        <v>0.6</v>
      </c>
      <c r="I7" s="23">
        <f t="shared" si="0"/>
        <v>0.13513513513513511</v>
      </c>
      <c r="J7" s="23">
        <f t="shared" si="1"/>
        <v>0.86486486486486491</v>
      </c>
      <c r="K7" s="22">
        <v>15</v>
      </c>
      <c r="L7" s="23">
        <f t="shared" si="2"/>
        <v>-1.3333333333333286E-2</v>
      </c>
      <c r="M7" s="15" t="str">
        <f t="shared" si="3"/>
        <v>On Track</v>
      </c>
      <c r="O7" s="24" t="s">
        <v>59</v>
      </c>
      <c r="P7" s="28">
        <f>MAX(0,1-P4)*100</f>
        <v>82.828176610137888</v>
      </c>
    </row>
    <row r="8" spans="1:16" x14ac:dyDescent="0.25">
      <c r="A8" s="20" t="s">
        <v>60</v>
      </c>
      <c r="B8" s="20" t="s">
        <v>61</v>
      </c>
      <c r="C8" s="20" t="s">
        <v>62</v>
      </c>
      <c r="D8" s="21">
        <v>310</v>
      </c>
      <c r="E8" s="22">
        <v>13.9</v>
      </c>
      <c r="F8" s="22">
        <v>12.4</v>
      </c>
      <c r="G8" s="22">
        <v>1.1000000000000001</v>
      </c>
      <c r="H8" s="22">
        <v>0.4</v>
      </c>
      <c r="I8" s="23">
        <f t="shared" si="0"/>
        <v>0.1079136690647482</v>
      </c>
      <c r="J8" s="23">
        <f t="shared" si="1"/>
        <v>0.8920863309352518</v>
      </c>
      <c r="K8" s="22">
        <v>14</v>
      </c>
      <c r="L8" s="23">
        <f t="shared" si="2"/>
        <v>-7.1428571428571175E-3</v>
      </c>
      <c r="M8" s="15" t="str">
        <f t="shared" si="3"/>
        <v>On Track</v>
      </c>
    </row>
  </sheetData>
  <conditionalFormatting sqref="E3:E8">
    <cfRule type="dataBar" priority="3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{6FE99E91-1450-462D-8F95-A3A3F44EE07C}</x14:id>
        </ext>
      </extLst>
    </cfRule>
  </conditionalFormatting>
  <conditionalFormatting sqref="I3:I8">
    <cfRule type="colorScale" priority="2">
      <colorScale>
        <cfvo type="num" val="0"/>
        <cfvo type="num" val="0.18"/>
        <cfvo type="num" val="0.3"/>
        <color rgb="FF63BE7B"/>
        <color rgb="FFFFEB84"/>
        <color rgb="FFF8696B"/>
      </colorScale>
    </cfRule>
  </conditionalFormatting>
  <pageMargins left="0.25" right="0.25" top="0.35" bottom="0.35" header="0.511811023622047" footer="0.511811023622047"/>
  <pageSetup fitToHeight="0" orientation="landscape" horizontalDpi="300" verticalDpi="300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FE99E91-1450-462D-8F95-A3A3F44EE07C}">
            <x14:dataBar axisPosition="none">
              <x14:cfvo type="min"/>
              <x14:cfvo type="max"/>
              <x14:negativeFillColor rgb="FF5B9BD5"/>
            </x14:dataBar>
          </x14:cfRule>
          <xm:sqref>E3:E8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4E78"/>
    <pageSetUpPr fitToPage="1"/>
  </sheetPr>
  <dimension ref="A1:M8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 customHeight="1" x14ac:dyDescent="0.25"/>
  <cols>
    <col min="1" max="1" width="13" customWidth="1"/>
    <col min="2" max="2" width="18" customWidth="1"/>
    <col min="3" max="3" width="14" customWidth="1"/>
    <col min="4" max="4" width="12" customWidth="1"/>
    <col min="5" max="6" width="14" customWidth="1"/>
    <col min="7" max="7" width="13" customWidth="1"/>
    <col min="8" max="8" width="14" customWidth="1"/>
    <col min="9" max="9" width="12" customWidth="1"/>
    <col min="10" max="10" width="26" customWidth="1"/>
    <col min="12" max="12" width="18" customWidth="1"/>
    <col min="13" max="13" width="16" customWidth="1"/>
  </cols>
  <sheetData>
    <row r="1" spans="1:13" ht="24" customHeight="1" x14ac:dyDescent="0.35">
      <c r="A1" s="5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30" x14ac:dyDescent="0.25">
      <c r="A2" s="19" t="s">
        <v>25</v>
      </c>
      <c r="B2" s="19" t="s">
        <v>33</v>
      </c>
      <c r="C2" s="19" t="s">
        <v>64</v>
      </c>
      <c r="D2" s="19" t="s">
        <v>65</v>
      </c>
      <c r="E2" s="19" t="s">
        <v>66</v>
      </c>
      <c r="F2" s="19" t="s">
        <v>67</v>
      </c>
      <c r="G2" s="19" t="s">
        <v>68</v>
      </c>
      <c r="H2" s="19" t="s">
        <v>69</v>
      </c>
      <c r="I2" s="19" t="s">
        <v>19</v>
      </c>
      <c r="J2" s="19" t="s">
        <v>70</v>
      </c>
      <c r="L2" s="16" t="s">
        <v>71</v>
      </c>
    </row>
    <row r="3" spans="1:13" x14ac:dyDescent="0.25">
      <c r="A3" s="20" t="s">
        <v>44</v>
      </c>
      <c r="B3" s="20" t="s">
        <v>72</v>
      </c>
      <c r="C3" s="21">
        <v>1200</v>
      </c>
      <c r="D3" s="21">
        <v>34</v>
      </c>
      <c r="E3" s="23">
        <f t="shared" ref="E3:E8" si="0">D3/C3</f>
        <v>2.8333333333333332E-2</v>
      </c>
      <c r="F3" s="29">
        <f t="shared" ref="F3:F8" si="1">E3*1000000</f>
        <v>28333.333333333332</v>
      </c>
      <c r="G3" s="23">
        <v>2.5000000000000001E-2</v>
      </c>
      <c r="H3" s="22">
        <f t="shared" ref="H3:H8" si="2">IF(E3&lt;=0.01,5.5,IF(E3&lt;=0.02,5,IF(E3&lt;=0.03,4.5,4)))</f>
        <v>4.5</v>
      </c>
      <c r="I3" s="15" t="str">
        <f t="shared" ref="I3:I8" si="3">IF(E3&lt;=G3,"On Track",IF(E3&lt;=G3*1.2,"Watch","Action"))</f>
        <v>Watch</v>
      </c>
      <c r="J3" s="20" t="s">
        <v>73</v>
      </c>
      <c r="L3" s="24" t="s">
        <v>74</v>
      </c>
      <c r="M3" s="27">
        <f>SUM(D3:D8)</f>
        <v>141</v>
      </c>
    </row>
    <row r="4" spans="1:13" x14ac:dyDescent="0.25">
      <c r="A4" s="20" t="s">
        <v>48</v>
      </c>
      <c r="B4" s="20" t="s">
        <v>72</v>
      </c>
      <c r="C4" s="21">
        <v>1250</v>
      </c>
      <c r="D4" s="21">
        <v>30</v>
      </c>
      <c r="E4" s="23">
        <f t="shared" si="0"/>
        <v>2.4E-2</v>
      </c>
      <c r="F4" s="29">
        <f t="shared" si="1"/>
        <v>24000</v>
      </c>
      <c r="G4" s="23">
        <v>2.5000000000000001E-2</v>
      </c>
      <c r="H4" s="22">
        <f t="shared" si="2"/>
        <v>4.5</v>
      </c>
      <c r="I4" s="15" t="str">
        <f t="shared" si="3"/>
        <v>On Track</v>
      </c>
      <c r="J4" s="20" t="s">
        <v>75</v>
      </c>
      <c r="L4" s="24" t="s">
        <v>76</v>
      </c>
      <c r="M4" s="26">
        <f>AVERAGE(E3:E8)</f>
        <v>1.840779661947238E-2</v>
      </c>
    </row>
    <row r="5" spans="1:13" x14ac:dyDescent="0.25">
      <c r="A5" s="20" t="s">
        <v>50</v>
      </c>
      <c r="B5" s="20" t="s">
        <v>72</v>
      </c>
      <c r="C5" s="21">
        <v>1290</v>
      </c>
      <c r="D5" s="21">
        <v>24</v>
      </c>
      <c r="E5" s="23">
        <f t="shared" si="0"/>
        <v>1.8604651162790697E-2</v>
      </c>
      <c r="F5" s="29">
        <f t="shared" si="1"/>
        <v>18604.651162790698</v>
      </c>
      <c r="G5" s="23">
        <v>2.5000000000000001E-2</v>
      </c>
      <c r="H5" s="22">
        <f t="shared" si="2"/>
        <v>5</v>
      </c>
      <c r="I5" s="15" t="str">
        <f t="shared" si="3"/>
        <v>On Track</v>
      </c>
      <c r="J5" s="20" t="s">
        <v>77</v>
      </c>
      <c r="L5" s="24" t="s">
        <v>78</v>
      </c>
      <c r="M5" s="25">
        <f>AVERAGE(H3:H8)</f>
        <v>4.833333333333333</v>
      </c>
    </row>
    <row r="6" spans="1:13" x14ac:dyDescent="0.25">
      <c r="A6" s="20" t="s">
        <v>54</v>
      </c>
      <c r="B6" s="20" t="s">
        <v>72</v>
      </c>
      <c r="C6" s="21">
        <v>1310</v>
      </c>
      <c r="D6" s="21">
        <v>21</v>
      </c>
      <c r="E6" s="23">
        <f t="shared" si="0"/>
        <v>1.6030534351145039E-2</v>
      </c>
      <c r="F6" s="29">
        <f t="shared" si="1"/>
        <v>16030.534351145039</v>
      </c>
      <c r="G6" s="23">
        <v>2.5000000000000001E-2</v>
      </c>
      <c r="H6" s="22">
        <f t="shared" si="2"/>
        <v>5</v>
      </c>
      <c r="I6" s="15" t="str">
        <f t="shared" si="3"/>
        <v>On Track</v>
      </c>
      <c r="J6" s="20" t="s">
        <v>79</v>
      </c>
      <c r="L6" s="24" t="s">
        <v>53</v>
      </c>
      <c r="M6" s="27" t="str">
        <f>INDEX(A3:A8,MATCH(MIN(E3:E8),E3:E8,0))</f>
        <v>Ιουν</v>
      </c>
    </row>
    <row r="7" spans="1:13" x14ac:dyDescent="0.25">
      <c r="A7" s="20" t="s">
        <v>58</v>
      </c>
      <c r="B7" s="20" t="s">
        <v>72</v>
      </c>
      <c r="C7" s="21">
        <v>1350</v>
      </c>
      <c r="D7" s="21">
        <v>18</v>
      </c>
      <c r="E7" s="23">
        <f t="shared" si="0"/>
        <v>1.3333333333333334E-2</v>
      </c>
      <c r="F7" s="29">
        <f t="shared" si="1"/>
        <v>13333.333333333334</v>
      </c>
      <c r="G7" s="23">
        <v>2.5000000000000001E-2</v>
      </c>
      <c r="H7" s="22">
        <f t="shared" si="2"/>
        <v>5</v>
      </c>
      <c r="I7" s="15" t="str">
        <f t="shared" si="3"/>
        <v>On Track</v>
      </c>
      <c r="J7" s="20" t="s">
        <v>80</v>
      </c>
      <c r="L7" s="24" t="s">
        <v>81</v>
      </c>
      <c r="M7" s="28">
        <f>MAX(0,1-M4)*100</f>
        <v>98.159220338052762</v>
      </c>
    </row>
    <row r="8" spans="1:13" x14ac:dyDescent="0.25">
      <c r="A8" s="20" t="s">
        <v>60</v>
      </c>
      <c r="B8" s="20" t="s">
        <v>72</v>
      </c>
      <c r="C8" s="21">
        <v>1380</v>
      </c>
      <c r="D8" s="21">
        <v>14</v>
      </c>
      <c r="E8" s="23">
        <f t="shared" si="0"/>
        <v>1.0144927536231883E-2</v>
      </c>
      <c r="F8" s="29">
        <f t="shared" si="1"/>
        <v>10144.927536231884</v>
      </c>
      <c r="G8" s="23">
        <v>2.5000000000000001E-2</v>
      </c>
      <c r="H8" s="22">
        <f t="shared" si="2"/>
        <v>5</v>
      </c>
      <c r="I8" s="15" t="str">
        <f t="shared" si="3"/>
        <v>On Track</v>
      </c>
      <c r="J8" s="20" t="s">
        <v>82</v>
      </c>
    </row>
  </sheetData>
  <conditionalFormatting sqref="E3:E8">
    <cfRule type="colorScale" priority="2">
      <colorScale>
        <cfvo type="num" val="0.01"/>
        <cfvo type="num" val="2.5000000000000001E-2"/>
        <cfvo type="num" val="0.04"/>
        <color rgb="FF63BE7B"/>
        <color rgb="FFFFEB84"/>
        <color rgb="FFF8696B"/>
      </colorScale>
    </cfRule>
  </conditionalFormatting>
  <conditionalFormatting sqref="F3:F8">
    <cfRule type="dataBar" priority="3">
      <dataBar>
        <cfvo type="min"/>
        <cfvo type="max"/>
        <color rgb="FFED7D31"/>
      </dataBar>
      <extLst>
        <ext xmlns:x14="http://schemas.microsoft.com/office/spreadsheetml/2009/9/main" uri="{B025F937-C7B1-47D3-B67F-A62EFF666E3E}">
          <x14:id>{80ECCFDE-9678-45C6-88E4-315C309BBD2C}</x14:id>
        </ext>
      </extLst>
    </cfRule>
  </conditionalFormatting>
  <pageMargins left="0.25" right="0.25" top="0.35" bottom="0.35" header="0.511811023622047" footer="0.511811023622047"/>
  <pageSetup fitToHeight="0" orientation="landscape" horizontalDpi="300" verticalDpi="300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ECCFDE-9678-45C6-88E4-315C309BBD2C}">
            <x14:dataBar axisPosition="none">
              <x14:cfvo type="min"/>
              <x14:cfvo type="max"/>
              <x14:negativeFillColor rgb="FFED7D31"/>
            </x14:dataBar>
          </x14:cfRule>
          <xm:sqref>F3:F8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4E78"/>
    <pageSetUpPr fitToPage="1"/>
  </sheetPr>
  <dimension ref="A1:M8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 customHeight="1" x14ac:dyDescent="0.25"/>
  <cols>
    <col min="1" max="1" width="17.7109375" customWidth="1"/>
    <col min="2" max="2" width="14" customWidth="1"/>
    <col min="3" max="3" width="17" customWidth="1"/>
    <col min="4" max="4" width="18" customWidth="1"/>
    <col min="5" max="5" width="12" customWidth="1"/>
    <col min="6" max="6" width="19" customWidth="1"/>
    <col min="7" max="7" width="18.5703125" customWidth="1"/>
    <col min="8" max="8" width="14" customWidth="1"/>
    <col min="9" max="9" width="18" customWidth="1"/>
    <col min="10" max="10" width="17.140625" customWidth="1"/>
    <col min="12" max="12" width="18" customWidth="1"/>
    <col min="13" max="13" width="16" customWidth="1"/>
  </cols>
  <sheetData>
    <row r="1" spans="1:13" ht="24" customHeight="1" x14ac:dyDescent="0.35">
      <c r="A1" s="5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30" x14ac:dyDescent="0.25">
      <c r="A2" s="19" t="s">
        <v>29</v>
      </c>
      <c r="B2" s="19" t="s">
        <v>84</v>
      </c>
      <c r="C2" s="19" t="s">
        <v>85</v>
      </c>
      <c r="D2" s="19" t="s">
        <v>86</v>
      </c>
      <c r="E2" s="19" t="s">
        <v>87</v>
      </c>
      <c r="F2" s="19" t="s">
        <v>88</v>
      </c>
      <c r="G2" s="19" t="s">
        <v>30</v>
      </c>
      <c r="H2" s="19" t="s">
        <v>89</v>
      </c>
      <c r="I2" s="19" t="s">
        <v>90</v>
      </c>
      <c r="J2" s="19" t="s">
        <v>19</v>
      </c>
      <c r="L2" s="16" t="s">
        <v>91</v>
      </c>
    </row>
    <row r="3" spans="1:13" x14ac:dyDescent="0.25">
      <c r="A3" s="21" t="s">
        <v>92</v>
      </c>
      <c r="B3" s="21" t="s">
        <v>93</v>
      </c>
      <c r="C3" s="21">
        <v>44</v>
      </c>
      <c r="D3" s="21">
        <v>40</v>
      </c>
      <c r="E3" s="21">
        <f t="shared" ref="E3:E8" si="0">C3-D3</f>
        <v>4</v>
      </c>
      <c r="F3" s="21">
        <v>9</v>
      </c>
      <c r="G3" s="23">
        <f t="shared" ref="G3:G8" si="1">D3/C3</f>
        <v>0.90909090909090906</v>
      </c>
      <c r="H3" s="23">
        <v>0.9</v>
      </c>
      <c r="I3" s="30">
        <f t="shared" ref="I3:I8" si="2">D3-C3</f>
        <v>-4</v>
      </c>
      <c r="J3" s="15" t="str">
        <f t="shared" ref="J3:J8" si="3">IF(G3&gt;=H3,"On Track",IF(G3&gt;=0.8,"Watch","Action"))</f>
        <v>On Track</v>
      </c>
      <c r="L3" s="24" t="s">
        <v>94</v>
      </c>
      <c r="M3" s="26">
        <f>AVERAGE(G3:G8)</f>
        <v>0.92411997623954145</v>
      </c>
    </row>
    <row r="4" spans="1:13" x14ac:dyDescent="0.25">
      <c r="A4" s="21" t="s">
        <v>95</v>
      </c>
      <c r="B4" s="21" t="s">
        <v>93</v>
      </c>
      <c r="C4" s="21">
        <v>46</v>
      </c>
      <c r="D4" s="21">
        <v>42</v>
      </c>
      <c r="E4" s="21">
        <f t="shared" si="0"/>
        <v>4</v>
      </c>
      <c r="F4" s="21">
        <v>8</v>
      </c>
      <c r="G4" s="23">
        <f t="shared" si="1"/>
        <v>0.91304347826086951</v>
      </c>
      <c r="H4" s="23">
        <v>0.9</v>
      </c>
      <c r="I4" s="30">
        <f t="shared" si="2"/>
        <v>-4</v>
      </c>
      <c r="J4" s="15" t="str">
        <f t="shared" si="3"/>
        <v>On Track</v>
      </c>
      <c r="L4" s="24" t="s">
        <v>96</v>
      </c>
      <c r="M4" s="25">
        <f>AVERAGE(E3:E8)</f>
        <v>3.6666666666666665</v>
      </c>
    </row>
    <row r="5" spans="1:13" x14ac:dyDescent="0.25">
      <c r="A5" s="21" t="s">
        <v>97</v>
      </c>
      <c r="B5" s="21" t="s">
        <v>93</v>
      </c>
      <c r="C5" s="21">
        <v>48</v>
      </c>
      <c r="D5" s="21">
        <v>43</v>
      </c>
      <c r="E5" s="21">
        <f t="shared" si="0"/>
        <v>5</v>
      </c>
      <c r="F5" s="21">
        <v>7</v>
      </c>
      <c r="G5" s="23">
        <f t="shared" si="1"/>
        <v>0.89583333333333337</v>
      </c>
      <c r="H5" s="23">
        <v>0.9</v>
      </c>
      <c r="I5" s="30">
        <f t="shared" si="2"/>
        <v>-5</v>
      </c>
      <c r="J5" s="15" t="str">
        <f t="shared" si="3"/>
        <v>Watch</v>
      </c>
      <c r="L5" s="24" t="s">
        <v>98</v>
      </c>
      <c r="M5" s="27">
        <f>SUM(F3:F8)</f>
        <v>36</v>
      </c>
    </row>
    <row r="6" spans="1:13" x14ac:dyDescent="0.25">
      <c r="A6" s="21" t="s">
        <v>99</v>
      </c>
      <c r="B6" s="21" t="s">
        <v>93</v>
      </c>
      <c r="C6" s="21">
        <v>50</v>
      </c>
      <c r="D6" s="21">
        <v>47</v>
      </c>
      <c r="E6" s="21">
        <f t="shared" si="0"/>
        <v>3</v>
      </c>
      <c r="F6" s="21">
        <v>5</v>
      </c>
      <c r="G6" s="23">
        <f t="shared" si="1"/>
        <v>0.94</v>
      </c>
      <c r="H6" s="23">
        <v>0.9</v>
      </c>
      <c r="I6" s="30">
        <f t="shared" si="2"/>
        <v>-3</v>
      </c>
      <c r="J6" s="15" t="str">
        <f t="shared" si="3"/>
        <v>On Track</v>
      </c>
      <c r="L6" s="24" t="s">
        <v>100</v>
      </c>
      <c r="M6" s="27" t="str">
        <f>INDEX(A3:A8,MATCH(MAX(G3:G8),G3:G8,0))</f>
        <v>Sprint 6</v>
      </c>
    </row>
    <row r="7" spans="1:13" x14ac:dyDescent="0.25">
      <c r="A7" s="21" t="s">
        <v>101</v>
      </c>
      <c r="B7" s="21" t="s">
        <v>93</v>
      </c>
      <c r="C7" s="21">
        <v>52</v>
      </c>
      <c r="D7" s="21">
        <v>49</v>
      </c>
      <c r="E7" s="21">
        <f t="shared" si="0"/>
        <v>3</v>
      </c>
      <c r="F7" s="21">
        <v>4</v>
      </c>
      <c r="G7" s="23">
        <f t="shared" si="1"/>
        <v>0.94230769230769229</v>
      </c>
      <c r="H7" s="23">
        <v>0.9</v>
      </c>
      <c r="I7" s="30">
        <f t="shared" si="2"/>
        <v>-3</v>
      </c>
      <c r="J7" s="15" t="str">
        <f t="shared" si="3"/>
        <v>On Track</v>
      </c>
      <c r="L7" s="24" t="s">
        <v>102</v>
      </c>
      <c r="M7" s="28">
        <f>M3*100</f>
        <v>92.41199762395415</v>
      </c>
    </row>
    <row r="8" spans="1:13" x14ac:dyDescent="0.25">
      <c r="A8" s="21" t="s">
        <v>103</v>
      </c>
      <c r="B8" s="21" t="s">
        <v>93</v>
      </c>
      <c r="C8" s="21">
        <v>54</v>
      </c>
      <c r="D8" s="21">
        <v>51</v>
      </c>
      <c r="E8" s="21">
        <f t="shared" si="0"/>
        <v>3</v>
      </c>
      <c r="F8" s="21">
        <v>3</v>
      </c>
      <c r="G8" s="23">
        <f t="shared" si="1"/>
        <v>0.94444444444444442</v>
      </c>
      <c r="H8" s="23">
        <v>0.9</v>
      </c>
      <c r="I8" s="30">
        <f t="shared" si="2"/>
        <v>-3</v>
      </c>
      <c r="J8" s="15" t="str">
        <f t="shared" si="3"/>
        <v>On Track</v>
      </c>
    </row>
  </sheetData>
  <conditionalFormatting sqref="F3:F8">
    <cfRule type="dataBar" priority="3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{A0669371-68D1-4550-9A40-D9C2CAA119D5}</x14:id>
        </ext>
      </extLst>
    </cfRule>
  </conditionalFormatting>
  <conditionalFormatting sqref="G3:G8">
    <cfRule type="colorScale" priority="2">
      <colorScale>
        <cfvo type="num" val="0.75"/>
        <cfvo type="num" val="0.85"/>
        <cfvo type="num" val="1"/>
        <color rgb="FFF8696B"/>
        <color rgb="FFFFEB84"/>
        <color rgb="FF63BE7B"/>
      </colorScale>
    </cfRule>
  </conditionalFormatting>
  <pageMargins left="0.25" right="0.25" top="0.35" bottom="0.35" header="0.511811023622047" footer="0.511811023622047"/>
  <pageSetup fitToHeight="0" orientation="landscape" horizontalDpi="300" verticalDpi="300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669371-68D1-4550-9A40-D9C2CAA119D5}">
            <x14:dataBar axisPosition="none">
              <x14:cfvo type="min"/>
              <x14:cfvo type="max"/>
              <x14:negativeFillColor rgb="FF70AD47"/>
            </x14:dataBar>
          </x14:cfRule>
          <xm:sqref>F3:F8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Οδηγίες</vt:lpstr>
      <vt:lpstr>Dashboard</vt:lpstr>
      <vt:lpstr>LEAN</vt:lpstr>
      <vt:lpstr>Six Sigma</vt:lpstr>
      <vt:lpstr>Agile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Trifonas Papadopoulos</cp:lastModifiedBy>
  <cp:revision>0</cp:revision>
  <dcterms:created xsi:type="dcterms:W3CDTF">2026-03-30T12:45:25Z</dcterms:created>
  <dcterms:modified xsi:type="dcterms:W3CDTF">2026-03-30T12:57:02Z</dcterms:modified>
  <dc:language>en-US</dc:language>
</cp:coreProperties>
</file>